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andall/Desktop/"/>
    </mc:Choice>
  </mc:AlternateContent>
  <xr:revisionPtr revIDLastSave="0" documentId="13_ncr:1_{47EF7799-99DA-6144-985B-F79D1AA46CB8}" xr6:coauthVersionLast="36" xr6:coauthVersionMax="36" xr10:uidLastSave="{00000000-0000-0000-0000-000000000000}"/>
  <bookViews>
    <workbookView xWindow="460" yWindow="460" windowWidth="28040" windowHeight="15960" xr2:uid="{5013364D-7B46-B445-8E75-A2599BDFA11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" l="1"/>
  <c r="O38" i="1" s="1"/>
  <c r="P38" i="1" s="1"/>
  <c r="H38" i="1" s="1"/>
  <c r="N33" i="1"/>
  <c r="G33" i="1" s="1"/>
  <c r="E27" i="1" l="1"/>
  <c r="D27" i="1"/>
  <c r="E26" i="1"/>
  <c r="D26" i="1"/>
  <c r="E23" i="1"/>
  <c r="D23" i="1"/>
  <c r="E22" i="1"/>
  <c r="D22" i="1"/>
  <c r="E19" i="1"/>
  <c r="D19" i="1"/>
  <c r="E18" i="1"/>
  <c r="D18" i="1"/>
  <c r="E15" i="1"/>
  <c r="D15" i="1"/>
  <c r="E14" i="1"/>
  <c r="D14" i="1"/>
  <c r="E11" i="1"/>
  <c r="D11" i="1"/>
  <c r="E10" i="1"/>
  <c r="D10" i="1"/>
  <c r="D6" i="1"/>
  <c r="E6" i="1"/>
  <c r="D7" i="1"/>
  <c r="E7" i="1"/>
  <c r="N9" i="1" l="1"/>
  <c r="F18" i="1" s="1"/>
  <c r="G18" i="1" s="1"/>
  <c r="H14" i="1"/>
  <c r="H26" i="1"/>
  <c r="H10" i="1"/>
  <c r="N11" i="1"/>
  <c r="F26" i="1" s="1"/>
  <c r="N10" i="1"/>
  <c r="F22" i="1" s="1"/>
  <c r="G22" i="1" s="1"/>
  <c r="H22" i="1"/>
  <c r="H18" i="1"/>
  <c r="N8" i="1"/>
  <c r="F14" i="1" s="1"/>
  <c r="G14" i="1" s="1"/>
  <c r="N7" i="1"/>
  <c r="F10" i="1" s="1"/>
  <c r="G10" i="1" s="1"/>
  <c r="H6" i="1"/>
  <c r="M15" i="1"/>
  <c r="M14" i="1"/>
  <c r="M13" i="1"/>
  <c r="M12" i="1"/>
  <c r="M11" i="1"/>
  <c r="M10" i="1"/>
  <c r="M9" i="1"/>
  <c r="M8" i="1"/>
  <c r="M7" i="1"/>
  <c r="M6" i="1"/>
  <c r="G26" i="1" l="1"/>
  <c r="N6" i="1"/>
  <c r="F6" i="1" s="1"/>
  <c r="G6" i="1" s="1"/>
</calcChain>
</file>

<file path=xl/sharedStrings.xml><?xml version="1.0" encoding="utf-8"?>
<sst xmlns="http://schemas.openxmlformats.org/spreadsheetml/2006/main" count="75" uniqueCount="32">
  <si>
    <t>UTM/USNG Calculator</t>
  </si>
  <si>
    <t>Easting</t>
  </si>
  <si>
    <t>Northing</t>
  </si>
  <si>
    <t>Grid Azimuth</t>
  </si>
  <si>
    <t>Mag. Azimuth</t>
  </si>
  <si>
    <t>Distance</t>
  </si>
  <si>
    <t>Point</t>
  </si>
  <si>
    <t>Enter Declination:</t>
  </si>
  <si>
    <t>Enter Easting and Northing for each point:</t>
  </si>
  <si>
    <t>From:</t>
  </si>
  <si>
    <t>To:</t>
  </si>
  <si>
    <t>Enter Easterly declination as a negative number</t>
  </si>
  <si>
    <t>Leg 1</t>
  </si>
  <si>
    <t>Leg 2</t>
  </si>
  <si>
    <t>Leg 3</t>
  </si>
  <si>
    <t>Leg 4</t>
  </si>
  <si>
    <t>Leg 5</t>
  </si>
  <si>
    <t>Leg 6</t>
  </si>
  <si>
    <t>Created by Randall's Adventure &amp; Training</t>
  </si>
  <si>
    <t>www.randallsadventure.com</t>
  </si>
  <si>
    <t>Pace Count Calculator</t>
  </si>
  <si>
    <t>Paces Per 100 Meters</t>
  </si>
  <si>
    <t>Distance Desired</t>
  </si>
  <si>
    <t>Paces Required</t>
  </si>
  <si>
    <t>Azimuth Deviation Calculator</t>
  </si>
  <si>
    <t>Distance To Target</t>
  </si>
  <si>
    <t>Deviation</t>
  </si>
  <si>
    <t>Degrees Off Desired Azimuth</t>
  </si>
  <si>
    <t>No guarantees are made to the accuracy.</t>
  </si>
  <si>
    <t>Input the degree of error from the desired azimuth, then input distance to target (meters, feet, yards, etc.)</t>
  </si>
  <si>
    <t>For information purposes only.</t>
  </si>
  <si>
    <t>Deviation result will be in the same units as used for distance input.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</si>
</sst>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64" fontId="0" fillId="5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164" fontId="0" fillId="6" borderId="0" xfId="0" applyNumberFormat="1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164" fontId="0" fillId="6" borderId="11" xfId="0" applyNumberFormat="1" applyFill="1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6" borderId="11" xfId="0" applyFill="1" applyBorder="1"/>
    <xf numFmtId="0" fontId="0" fillId="6" borderId="12" xfId="0" applyFill="1" applyBorder="1"/>
    <xf numFmtId="0" fontId="0" fillId="6" borderId="9" xfId="0" applyFill="1" applyBorder="1"/>
    <xf numFmtId="0" fontId="0" fillId="6" borderId="8" xfId="0" applyFill="1" applyBorder="1"/>
    <xf numFmtId="0" fontId="0" fillId="6" borderId="0" xfId="0" applyFill="1" applyBorder="1"/>
    <xf numFmtId="0" fontId="0" fillId="6" borderId="0" xfId="0" applyFill="1" applyBorder="1" applyAlignment="1"/>
    <xf numFmtId="0" fontId="1" fillId="6" borderId="6" xfId="0" applyFont="1" applyFill="1" applyBorder="1" applyAlignment="1">
      <alignment horizontal="center"/>
    </xf>
    <xf numFmtId="164" fontId="0" fillId="6" borderId="6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6" borderId="6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6" fillId="6" borderId="6" xfId="0" applyFont="1" applyFill="1" applyBorder="1" applyAlignment="1"/>
    <xf numFmtId="0" fontId="6" fillId="6" borderId="7" xfId="0" applyFont="1" applyFill="1" applyBorder="1" applyAlignment="1"/>
    <xf numFmtId="0" fontId="0" fillId="0" borderId="14" xfId="0" applyBorder="1"/>
    <xf numFmtId="0" fontId="0" fillId="0" borderId="13" xfId="0" applyBorder="1"/>
    <xf numFmtId="0" fontId="0" fillId="6" borderId="14" xfId="0" applyFill="1" applyBorder="1"/>
    <xf numFmtId="0" fontId="0" fillId="6" borderId="10" xfId="0" applyFill="1" applyBorder="1"/>
    <xf numFmtId="0" fontId="0" fillId="0" borderId="0" xfId="0" applyBorder="1" applyAlignment="1">
      <alignment horizontal="center"/>
    </xf>
    <xf numFmtId="0" fontId="0" fillId="6" borderId="5" xfId="0" applyFill="1" applyBorder="1"/>
    <xf numFmtId="0" fontId="2" fillId="6" borderId="0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5" fillId="6" borderId="0" xfId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19</xdr:row>
      <xdr:rowOff>101600</xdr:rowOff>
    </xdr:from>
    <xdr:to>
      <xdr:col>11</xdr:col>
      <xdr:colOff>927100</xdr:colOff>
      <xdr:row>26</xdr:row>
      <xdr:rowOff>165100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401C3A-5FA8-3C40-9149-A865FD065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6600" y="5067300"/>
          <a:ext cx="1866900" cy="186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randallsadventur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32C5D-8D65-3543-821C-DA8C70B44F2F}">
  <dimension ref="A1:Q41"/>
  <sheetViews>
    <sheetView tabSelected="1" workbookViewId="0">
      <selection activeCell="C27" sqref="C27"/>
    </sheetView>
  </sheetViews>
  <sheetFormatPr baseColWidth="10" defaultRowHeight="16" x14ac:dyDescent="0.2"/>
  <cols>
    <col min="2" max="2" width="10.83203125" style="1"/>
    <col min="3" max="3" width="12.83203125" style="3" customWidth="1"/>
    <col min="4" max="5" width="16.83203125" style="1" customWidth="1"/>
    <col min="6" max="6" width="24.83203125" style="1" customWidth="1"/>
    <col min="7" max="7" width="24.83203125" style="2" customWidth="1"/>
    <col min="8" max="8" width="16.83203125" style="1" customWidth="1"/>
    <col min="9" max="9" width="5.83203125" customWidth="1"/>
    <col min="10" max="11" width="12.83203125" customWidth="1"/>
    <col min="12" max="12" width="23.6640625" customWidth="1"/>
    <col min="13" max="13" width="10.83203125" style="15" hidden="1" customWidth="1"/>
    <col min="14" max="14" width="17" hidden="1" customWidth="1"/>
    <col min="15" max="15" width="11.33203125" hidden="1" customWidth="1"/>
    <col min="16" max="16" width="11" hidden="1" customWidth="1"/>
  </cols>
  <sheetData>
    <row r="1" spans="1:17" ht="31" x14ac:dyDescent="0.35">
      <c r="A1" s="47"/>
      <c r="B1" s="68" t="s">
        <v>0</v>
      </c>
      <c r="C1" s="68"/>
      <c r="D1" s="68"/>
      <c r="E1" s="68"/>
      <c r="F1" s="68"/>
      <c r="G1" s="68"/>
      <c r="H1" s="68"/>
      <c r="I1" s="40"/>
      <c r="J1" s="40"/>
      <c r="K1" s="40"/>
      <c r="L1" s="40"/>
      <c r="M1" s="40"/>
      <c r="N1" s="40"/>
      <c r="O1" s="41"/>
      <c r="P1" s="42"/>
      <c r="Q1" s="25"/>
    </row>
    <row r="2" spans="1:17" ht="20" customHeight="1" x14ac:dyDescent="0.35">
      <c r="A2" s="30"/>
      <c r="B2" s="19"/>
      <c r="C2" s="17"/>
      <c r="D2" s="17"/>
      <c r="E2" s="17"/>
      <c r="F2" s="17"/>
      <c r="G2" s="17"/>
      <c r="H2" s="17"/>
      <c r="I2" s="31"/>
      <c r="J2" s="31"/>
      <c r="K2" s="31"/>
      <c r="L2" s="31"/>
      <c r="M2" s="16"/>
      <c r="N2" s="31"/>
      <c r="O2" s="29"/>
      <c r="P2" s="42"/>
      <c r="Q2" s="25"/>
    </row>
    <row r="3" spans="1:17" ht="20" customHeight="1" x14ac:dyDescent="0.2">
      <c r="A3" s="30"/>
      <c r="B3" s="46"/>
      <c r="C3" s="70" t="s">
        <v>7</v>
      </c>
      <c r="D3" s="71"/>
      <c r="E3" s="13">
        <v>4</v>
      </c>
      <c r="F3" s="70" t="s">
        <v>11</v>
      </c>
      <c r="G3" s="75"/>
      <c r="H3" s="71"/>
      <c r="I3" s="30"/>
      <c r="J3" s="32"/>
      <c r="K3" s="32"/>
      <c r="L3" s="32"/>
      <c r="M3" s="16"/>
      <c r="N3" s="31"/>
      <c r="O3" s="29"/>
      <c r="P3" s="42"/>
      <c r="Q3" s="25"/>
    </row>
    <row r="4" spans="1:17" ht="20" customHeight="1" x14ac:dyDescent="0.35">
      <c r="A4" s="30"/>
      <c r="B4" s="19"/>
      <c r="C4" s="17"/>
      <c r="D4" s="17"/>
      <c r="E4" s="17"/>
      <c r="F4" s="17"/>
      <c r="G4" s="17"/>
      <c r="H4" s="17"/>
      <c r="I4" s="29"/>
      <c r="J4" s="72" t="s">
        <v>8</v>
      </c>
      <c r="K4" s="73"/>
      <c r="L4" s="74"/>
      <c r="N4" s="26"/>
      <c r="O4" s="29"/>
      <c r="P4" s="42"/>
      <c r="Q4" s="25"/>
    </row>
    <row r="5" spans="1:17" ht="20" customHeight="1" x14ac:dyDescent="0.25">
      <c r="A5" s="44"/>
      <c r="B5" s="10" t="s">
        <v>12</v>
      </c>
      <c r="C5" s="10" t="s">
        <v>6</v>
      </c>
      <c r="D5" s="10" t="s">
        <v>1</v>
      </c>
      <c r="E5" s="10" t="s">
        <v>2</v>
      </c>
      <c r="F5" s="10" t="s">
        <v>3</v>
      </c>
      <c r="G5" s="11" t="s">
        <v>4</v>
      </c>
      <c r="H5" s="10" t="s">
        <v>5</v>
      </c>
      <c r="I5" s="30"/>
      <c r="J5" s="10" t="s">
        <v>6</v>
      </c>
      <c r="K5" s="10" t="s">
        <v>1</v>
      </c>
      <c r="L5" s="36" t="s">
        <v>2</v>
      </c>
      <c r="N5" s="26"/>
      <c r="O5" s="29"/>
      <c r="P5" s="42"/>
      <c r="Q5" s="25"/>
    </row>
    <row r="6" spans="1:17" ht="20" customHeight="1" x14ac:dyDescent="0.25">
      <c r="A6" s="44"/>
      <c r="B6" s="10" t="s">
        <v>9</v>
      </c>
      <c r="C6" s="12">
        <v>7</v>
      </c>
      <c r="D6" s="5">
        <f>LOOKUP(C6,$J$6:$J$19,$K$6:$K$19)</f>
        <v>74719</v>
      </c>
      <c r="E6" s="5">
        <f>LOOKUP(C6,$J$6:$J$19,$L$6:$L$19)</f>
        <v>63884</v>
      </c>
      <c r="F6" s="6">
        <f>IF((E6&lt;E7),IF(D6&lt;D7,N6,360-N6),IF(D6&lt;D7,180-N6,180+N6))</f>
        <v>307.98620178287769</v>
      </c>
      <c r="G6" s="6">
        <f>IF((F6+$E$3)&lt;360,F6+$E$3,(F6+$E$3)-360)</f>
        <v>311.98620178287769</v>
      </c>
      <c r="H6" s="7">
        <f>SQRT(SUMSQ(($D$6-D7),($E$6-E7)))</f>
        <v>225.84286572747877</v>
      </c>
      <c r="I6" s="30"/>
      <c r="J6" s="4">
        <v>1</v>
      </c>
      <c r="K6" s="14">
        <v>74719</v>
      </c>
      <c r="L6" s="37">
        <v>63884</v>
      </c>
      <c r="M6" s="15" t="str">
        <f t="shared" ref="M6:M15" si="0">CONCATENATE(K6,"/",L6)</f>
        <v>74719/63884</v>
      </c>
      <c r="N6" s="26">
        <f>ABS((ATAN((D7-D6-0.0001)/(E7-E6-0.0001)))*(180/3.14159265))</f>
        <v>52.013798217122307</v>
      </c>
      <c r="O6" s="29"/>
      <c r="P6" s="42"/>
      <c r="Q6" s="25"/>
    </row>
    <row r="7" spans="1:17" ht="20" customHeight="1" x14ac:dyDescent="0.25">
      <c r="A7" s="44"/>
      <c r="B7" s="10" t="s">
        <v>10</v>
      </c>
      <c r="C7" s="12">
        <v>6</v>
      </c>
      <c r="D7" s="5">
        <f>LOOKUP(C7,$J$6:$J$19,$K$6:$K$19)</f>
        <v>74541</v>
      </c>
      <c r="E7" s="5">
        <f>LOOKUP(C7,$J$6:$J$19,$L$6:$L$19)</f>
        <v>64023</v>
      </c>
      <c r="F7" s="8"/>
      <c r="G7" s="9"/>
      <c r="H7" s="8"/>
      <c r="I7" s="30"/>
      <c r="J7" s="4">
        <v>2</v>
      </c>
      <c r="K7" s="14">
        <v>74654</v>
      </c>
      <c r="L7" s="37">
        <v>64278</v>
      </c>
      <c r="M7" s="15" t="str">
        <f t="shared" si="0"/>
        <v>74654/64278</v>
      </c>
      <c r="N7" s="26">
        <f>ABS((ATAN((D11-D10-0.0001)/(E11-E10-0.0001)))*(180/3.14159265))</f>
        <v>23.713603303503255</v>
      </c>
      <c r="O7" s="29"/>
      <c r="P7" s="42"/>
      <c r="Q7" s="25"/>
    </row>
    <row r="8" spans="1:17" ht="20" customHeight="1" x14ac:dyDescent="0.25">
      <c r="A8" s="30"/>
      <c r="B8" s="48"/>
      <c r="C8" s="18"/>
      <c r="D8" s="19"/>
      <c r="E8" s="19"/>
      <c r="F8" s="19"/>
      <c r="G8" s="20"/>
      <c r="H8" s="19"/>
      <c r="I8" s="29"/>
      <c r="J8" s="4">
        <v>3</v>
      </c>
      <c r="K8" s="14">
        <v>74931</v>
      </c>
      <c r="L8" s="37">
        <v>63976</v>
      </c>
      <c r="M8" s="15" t="str">
        <f t="shared" si="0"/>
        <v>74931/63976</v>
      </c>
      <c r="N8" s="26">
        <f>ABS((ATAN((D15-D14-0.0001)/(E15-E14-0.0001)))*(180/3.14159265))</f>
        <v>78.690051685648797</v>
      </c>
      <c r="O8" s="29"/>
      <c r="P8" s="42"/>
      <c r="Q8" s="25"/>
    </row>
    <row r="9" spans="1:17" ht="20" customHeight="1" x14ac:dyDescent="0.25">
      <c r="A9" s="44"/>
      <c r="B9" s="10" t="s">
        <v>13</v>
      </c>
      <c r="C9" s="10" t="s">
        <v>6</v>
      </c>
      <c r="D9" s="10" t="s">
        <v>1</v>
      </c>
      <c r="E9" s="10" t="s">
        <v>2</v>
      </c>
      <c r="F9" s="10" t="s">
        <v>3</v>
      </c>
      <c r="G9" s="11" t="s">
        <v>4</v>
      </c>
      <c r="H9" s="10" t="s">
        <v>5</v>
      </c>
      <c r="I9" s="30"/>
      <c r="J9" s="4">
        <v>4</v>
      </c>
      <c r="K9" s="14">
        <v>74815</v>
      </c>
      <c r="L9" s="37">
        <v>63619</v>
      </c>
      <c r="M9" s="15" t="str">
        <f t="shared" si="0"/>
        <v>74815/63619</v>
      </c>
      <c r="N9" s="26">
        <f>ABS((ATAN((D19-D18-0.0001)/(E19-E18-0.0001)))*(180/3.14159265))</f>
        <v>18.000522755356656</v>
      </c>
      <c r="O9" s="29"/>
      <c r="P9" s="42"/>
      <c r="Q9" s="25"/>
    </row>
    <row r="10" spans="1:17" ht="20" customHeight="1" x14ac:dyDescent="0.25">
      <c r="A10" s="44"/>
      <c r="B10" s="10" t="s">
        <v>9</v>
      </c>
      <c r="C10" s="12">
        <v>6</v>
      </c>
      <c r="D10" s="5">
        <f>LOOKUP(C10,$J$6:$J$19,$K$6:$K$19)</f>
        <v>74541</v>
      </c>
      <c r="E10" s="5">
        <f>LOOKUP(C10,$J$6:$J$19,$L$6:$L$19)</f>
        <v>64023</v>
      </c>
      <c r="F10" s="6">
        <f>IF((E10&lt;E11),IF(D10&lt;D11,N7,360-N7),IF(D10&lt;D11,180-N7,180+N7))</f>
        <v>203.71360330350325</v>
      </c>
      <c r="G10" s="6">
        <f>IF((F10+$E$3)&lt;360,F10+$E$3,(F10+$E$3)-360)</f>
        <v>207.71360330350325</v>
      </c>
      <c r="H10" s="7">
        <f>SQRT(SUMSQ(($D10-D11),($E10-E11)))</f>
        <v>350.60233883988849</v>
      </c>
      <c r="I10" s="30"/>
      <c r="J10" s="4">
        <v>5</v>
      </c>
      <c r="K10" s="14">
        <v>74400</v>
      </c>
      <c r="L10" s="37">
        <v>63702</v>
      </c>
      <c r="M10" s="15" t="str">
        <f t="shared" si="0"/>
        <v>74400/63702</v>
      </c>
      <c r="N10" s="26">
        <f>ABS((ATAN((D23-D22-0.0001)/(E23-E22-0.0001)))*(180/3.14159265))</f>
        <v>42.527644448975252</v>
      </c>
      <c r="O10" s="29"/>
      <c r="P10" s="42"/>
      <c r="Q10" s="25"/>
    </row>
    <row r="11" spans="1:17" ht="20" customHeight="1" x14ac:dyDescent="0.25">
      <c r="A11" s="44"/>
      <c r="B11" s="10" t="s">
        <v>10</v>
      </c>
      <c r="C11" s="12">
        <v>5</v>
      </c>
      <c r="D11" s="5">
        <f>LOOKUP(C11,$J$6:$J$19,$K$6:$K$19)</f>
        <v>74400</v>
      </c>
      <c r="E11" s="5">
        <f>LOOKUP(C11,$J$6:$J$19,$L$6:$L$19)</f>
        <v>63702</v>
      </c>
      <c r="F11" s="8"/>
      <c r="G11" s="9"/>
      <c r="H11" s="8"/>
      <c r="I11" s="30"/>
      <c r="J11" s="4">
        <v>6</v>
      </c>
      <c r="K11" s="14">
        <v>74541</v>
      </c>
      <c r="L11" s="37">
        <v>64023</v>
      </c>
      <c r="M11" s="15" t="str">
        <f t="shared" si="0"/>
        <v>74541/64023</v>
      </c>
      <c r="N11" s="26">
        <f>ABS((ATAN((D27-D26-0.0001)/(E27-E26-0.0001)))*(180/3.14159265))</f>
        <v>56.309932097626941</v>
      </c>
      <c r="O11" s="29"/>
      <c r="P11" s="42"/>
      <c r="Q11" s="25"/>
    </row>
    <row r="12" spans="1:17" ht="20" customHeight="1" x14ac:dyDescent="0.25">
      <c r="A12" s="30"/>
      <c r="B12" s="48"/>
      <c r="C12" s="18"/>
      <c r="D12" s="19"/>
      <c r="E12" s="19"/>
      <c r="F12" s="19"/>
      <c r="G12" s="20"/>
      <c r="H12" s="19"/>
      <c r="I12" s="29"/>
      <c r="J12" s="4">
        <v>7</v>
      </c>
      <c r="K12" s="14">
        <v>74719</v>
      </c>
      <c r="L12" s="37">
        <v>63884</v>
      </c>
      <c r="M12" s="15" t="str">
        <f t="shared" si="0"/>
        <v>74719/63884</v>
      </c>
      <c r="N12" s="26"/>
      <c r="O12" s="29"/>
      <c r="P12" s="42"/>
      <c r="Q12" s="25"/>
    </row>
    <row r="13" spans="1:17" ht="20" customHeight="1" x14ac:dyDescent="0.25">
      <c r="A13" s="44"/>
      <c r="B13" s="10" t="s">
        <v>14</v>
      </c>
      <c r="C13" s="10" t="s">
        <v>6</v>
      </c>
      <c r="D13" s="10" t="s">
        <v>1</v>
      </c>
      <c r="E13" s="10" t="s">
        <v>2</v>
      </c>
      <c r="F13" s="10" t="s">
        <v>3</v>
      </c>
      <c r="G13" s="11" t="s">
        <v>4</v>
      </c>
      <c r="H13" s="10" t="s">
        <v>5</v>
      </c>
      <c r="I13" s="30"/>
      <c r="J13" s="4">
        <v>8</v>
      </c>
      <c r="K13" s="14">
        <v>73000</v>
      </c>
      <c r="L13" s="37">
        <v>63000</v>
      </c>
      <c r="M13" s="15" t="str">
        <f t="shared" si="0"/>
        <v>73000/63000</v>
      </c>
      <c r="N13" s="26"/>
      <c r="O13" s="29"/>
      <c r="P13" s="42"/>
      <c r="Q13" s="25"/>
    </row>
    <row r="14" spans="1:17" ht="20" customHeight="1" x14ac:dyDescent="0.25">
      <c r="A14" s="44"/>
      <c r="B14" s="10" t="s">
        <v>9</v>
      </c>
      <c r="C14" s="12">
        <v>5</v>
      </c>
      <c r="D14" s="5">
        <f>LOOKUP(C14,$J$6:$J$19,$K$6:$K$19)</f>
        <v>74400</v>
      </c>
      <c r="E14" s="5">
        <f>LOOKUP(C14,$J$6:$J$19,$L$6:$L$19)</f>
        <v>63702</v>
      </c>
      <c r="F14" s="6">
        <f>IF((E14&lt;E15),IF(D14&lt;D15,N8,360-N8),IF(D14&lt;D15,180-N8,180+N8))</f>
        <v>101.3099483143512</v>
      </c>
      <c r="G14" s="6">
        <f>IF((F14+$E$3)&lt;360,F14+$E$3,(F14+$E$3)-360)</f>
        <v>105.3099483143512</v>
      </c>
      <c r="H14" s="7">
        <f>SQRT(SUMSQ(($D14-D15),($E14-E15)))</f>
        <v>423.21861962820117</v>
      </c>
      <c r="I14" s="30"/>
      <c r="J14" s="4">
        <v>9</v>
      </c>
      <c r="K14" s="14">
        <v>76000</v>
      </c>
      <c r="L14" s="37">
        <v>65000</v>
      </c>
      <c r="M14" s="15" t="str">
        <f t="shared" si="0"/>
        <v>76000/65000</v>
      </c>
      <c r="N14" s="26"/>
      <c r="O14" s="29"/>
      <c r="P14" s="42"/>
      <c r="Q14" s="25"/>
    </row>
    <row r="15" spans="1:17" ht="20" customHeight="1" x14ac:dyDescent="0.25">
      <c r="A15" s="44"/>
      <c r="B15" s="10" t="s">
        <v>10</v>
      </c>
      <c r="C15" s="12">
        <v>4</v>
      </c>
      <c r="D15" s="5">
        <f>LOOKUP(C15,$J$6:$J$19,$K$6:$K$19)</f>
        <v>74815</v>
      </c>
      <c r="E15" s="5">
        <f>LOOKUP(C15,$J$6:$J$19,$L$6:$L$19)</f>
        <v>63619</v>
      </c>
      <c r="F15" s="8"/>
      <c r="G15" s="9"/>
      <c r="H15" s="8"/>
      <c r="I15" s="30"/>
      <c r="J15" s="4">
        <v>10</v>
      </c>
      <c r="K15" s="14"/>
      <c r="L15" s="37"/>
      <c r="M15" s="15" t="str">
        <f t="shared" si="0"/>
        <v>/</v>
      </c>
      <c r="N15" s="26"/>
      <c r="O15" s="29"/>
      <c r="P15" s="42"/>
      <c r="Q15" s="25"/>
    </row>
    <row r="16" spans="1:17" ht="20" customHeight="1" x14ac:dyDescent="0.25">
      <c r="A16" s="30"/>
      <c r="B16" s="48"/>
      <c r="C16" s="18"/>
      <c r="D16" s="19"/>
      <c r="E16" s="19"/>
      <c r="F16" s="19"/>
      <c r="G16" s="20"/>
      <c r="H16" s="19"/>
      <c r="I16" s="31"/>
      <c r="J16" s="18"/>
      <c r="K16" s="31"/>
      <c r="L16" s="31"/>
      <c r="M16" s="16"/>
      <c r="N16" s="31"/>
      <c r="O16" s="29"/>
      <c r="P16" s="42"/>
      <c r="Q16" s="25"/>
    </row>
    <row r="17" spans="1:17" ht="20" customHeight="1" x14ac:dyDescent="0.25">
      <c r="A17" s="44"/>
      <c r="B17" s="10" t="s">
        <v>15</v>
      </c>
      <c r="C17" s="10" t="s">
        <v>6</v>
      </c>
      <c r="D17" s="10" t="s">
        <v>1</v>
      </c>
      <c r="E17" s="10" t="s">
        <v>2</v>
      </c>
      <c r="F17" s="10" t="s">
        <v>3</v>
      </c>
      <c r="G17" s="11" t="s">
        <v>4</v>
      </c>
      <c r="H17" s="10" t="s">
        <v>5</v>
      </c>
      <c r="I17" s="30"/>
      <c r="J17" s="63" t="s">
        <v>18</v>
      </c>
      <c r="K17" s="63"/>
      <c r="L17" s="63"/>
      <c r="M17" s="16"/>
      <c r="N17" s="31"/>
      <c r="O17" s="29"/>
      <c r="P17" s="42"/>
      <c r="Q17" s="25"/>
    </row>
    <row r="18" spans="1:17" ht="20" customHeight="1" x14ac:dyDescent="0.25">
      <c r="A18" s="44"/>
      <c r="B18" s="10" t="s">
        <v>9</v>
      </c>
      <c r="C18" s="12">
        <v>4</v>
      </c>
      <c r="D18" s="5">
        <f>LOOKUP(C18,$J$6:$J$19,$K$6:$K$19)</f>
        <v>74815</v>
      </c>
      <c r="E18" s="5">
        <f>LOOKUP(C18,$J$6:$J$19,$L$6:$L$19)</f>
        <v>63619</v>
      </c>
      <c r="F18" s="6">
        <f>IF((E18&lt;E19),IF(D18&lt;D19,N9,360-N9),IF(D18&lt;D19,180-N9,180+N9))</f>
        <v>18.000522755356656</v>
      </c>
      <c r="G18" s="6">
        <f>IF((F18+$E$3)&lt;360,F18+$E$3,(F18+$E$3)-360)</f>
        <v>22.000522755356656</v>
      </c>
      <c r="H18" s="7">
        <f>SQRT(SUMSQ(($D18-D19),($E18-E19)))</f>
        <v>375.37314768107746</v>
      </c>
      <c r="I18" s="30"/>
      <c r="J18" s="64" t="s">
        <v>19</v>
      </c>
      <c r="K18" s="65"/>
      <c r="L18" s="65"/>
      <c r="M18" s="16"/>
      <c r="N18" s="31"/>
      <c r="O18" s="29"/>
      <c r="P18" s="42"/>
      <c r="Q18" s="25"/>
    </row>
    <row r="19" spans="1:17" ht="20" customHeight="1" x14ac:dyDescent="0.25">
      <c r="A19" s="44"/>
      <c r="B19" s="10" t="s">
        <v>10</v>
      </c>
      <c r="C19" s="12">
        <v>3</v>
      </c>
      <c r="D19" s="5">
        <f>LOOKUP(C19,$J$6:$J$19,$K$6:$K$19)</f>
        <v>74931</v>
      </c>
      <c r="E19" s="5">
        <f>LOOKUP(C19,$J$6:$J$19,$L$6:$L$19)</f>
        <v>63976</v>
      </c>
      <c r="F19" s="8"/>
      <c r="G19" s="9"/>
      <c r="H19" s="8"/>
      <c r="I19" s="30"/>
      <c r="J19" s="18"/>
      <c r="K19" s="31"/>
      <c r="L19" s="31"/>
      <c r="M19" s="16"/>
      <c r="N19" s="31"/>
      <c r="O19" s="29"/>
      <c r="P19" s="42"/>
      <c r="Q19" s="25"/>
    </row>
    <row r="20" spans="1:17" ht="20" customHeight="1" x14ac:dyDescent="0.25">
      <c r="A20" s="30"/>
      <c r="B20" s="48"/>
      <c r="C20" s="18"/>
      <c r="D20" s="19"/>
      <c r="E20" s="19"/>
      <c r="F20" s="19"/>
      <c r="G20" s="20"/>
      <c r="H20" s="19"/>
      <c r="I20" s="31"/>
      <c r="J20" s="18"/>
      <c r="K20" s="31"/>
      <c r="L20" s="31"/>
      <c r="M20" s="16"/>
      <c r="N20" s="31"/>
      <c r="O20" s="29"/>
      <c r="P20" s="42"/>
      <c r="Q20" s="25"/>
    </row>
    <row r="21" spans="1:17" ht="20" customHeight="1" x14ac:dyDescent="0.25">
      <c r="A21" s="44"/>
      <c r="B21" s="10" t="s">
        <v>16</v>
      </c>
      <c r="C21" s="10" t="s">
        <v>6</v>
      </c>
      <c r="D21" s="10" t="s">
        <v>1</v>
      </c>
      <c r="E21" s="10" t="s">
        <v>2</v>
      </c>
      <c r="F21" s="10" t="s">
        <v>3</v>
      </c>
      <c r="G21" s="11" t="s">
        <v>4</v>
      </c>
      <c r="H21" s="10" t="s">
        <v>5</v>
      </c>
      <c r="I21" s="30"/>
      <c r="J21" s="18"/>
      <c r="K21" s="31"/>
      <c r="L21" s="31"/>
      <c r="M21" s="16"/>
      <c r="N21" s="31"/>
      <c r="O21" s="29"/>
      <c r="P21" s="42"/>
      <c r="Q21" s="25"/>
    </row>
    <row r="22" spans="1:17" ht="20" customHeight="1" x14ac:dyDescent="0.25">
      <c r="A22" s="44"/>
      <c r="B22" s="10" t="s">
        <v>9</v>
      </c>
      <c r="C22" s="12">
        <v>3</v>
      </c>
      <c r="D22" s="5">
        <f>LOOKUP(C22,$J$6:$J$19,$K$6:$K$19)</f>
        <v>74931</v>
      </c>
      <c r="E22" s="5">
        <f>LOOKUP(C22,$J$6:$J$19,$L$6:$L$19)</f>
        <v>63976</v>
      </c>
      <c r="F22" s="6">
        <f>IF((E22&lt;E23),IF(D22&lt;D23,N10,360-N10),IF(D22&lt;D23,180-N10,180+N10))</f>
        <v>317.47235555102475</v>
      </c>
      <c r="G22" s="6">
        <f>IF((F22+$E$3)&lt;360,F22+$E$3,(F22+$E$3)-360)</f>
        <v>321.47235555102475</v>
      </c>
      <c r="H22" s="7">
        <f>SQRT(SUMSQ(($D22-D23),($E22-E23)))</f>
        <v>409.79629085681097</v>
      </c>
      <c r="I22" s="30"/>
      <c r="J22" s="18"/>
      <c r="K22" s="31"/>
      <c r="L22" s="31"/>
      <c r="M22" s="16"/>
      <c r="N22" s="31"/>
      <c r="O22" s="29"/>
      <c r="P22" s="42"/>
      <c r="Q22" s="25"/>
    </row>
    <row r="23" spans="1:17" ht="20" customHeight="1" x14ac:dyDescent="0.25">
      <c r="A23" s="44"/>
      <c r="B23" s="10" t="s">
        <v>10</v>
      </c>
      <c r="C23" s="12">
        <v>2</v>
      </c>
      <c r="D23" s="5">
        <f>LOOKUP(C23,$J$6:$J$19,$K$6:$K$19)</f>
        <v>74654</v>
      </c>
      <c r="E23" s="5">
        <f>LOOKUP(C23,$J$6:$J$19,$L$6:$L$19)</f>
        <v>64278</v>
      </c>
      <c r="F23" s="8"/>
      <c r="G23" s="9"/>
      <c r="H23" s="8"/>
      <c r="I23" s="30"/>
      <c r="J23" s="18"/>
      <c r="K23" s="31"/>
      <c r="L23" s="31"/>
      <c r="M23" s="16"/>
      <c r="N23" s="31"/>
      <c r="O23" s="29"/>
      <c r="P23" s="42"/>
      <c r="Q23" s="25"/>
    </row>
    <row r="24" spans="1:17" ht="20" customHeight="1" x14ac:dyDescent="0.25">
      <c r="A24" s="30"/>
      <c r="B24" s="48"/>
      <c r="C24" s="18"/>
      <c r="D24" s="19"/>
      <c r="E24" s="19"/>
      <c r="F24" s="19"/>
      <c r="G24" s="20"/>
      <c r="H24" s="19"/>
      <c r="I24" s="31"/>
      <c r="J24" s="18"/>
      <c r="K24" s="31"/>
      <c r="L24" s="31"/>
      <c r="M24" s="16"/>
      <c r="N24" s="31"/>
      <c r="O24" s="29"/>
      <c r="P24" s="42"/>
      <c r="Q24" s="25"/>
    </row>
    <row r="25" spans="1:17" ht="21" x14ac:dyDescent="0.25">
      <c r="A25" s="44"/>
      <c r="B25" s="10" t="s">
        <v>17</v>
      </c>
      <c r="C25" s="10" t="s">
        <v>6</v>
      </c>
      <c r="D25" s="10" t="s">
        <v>1</v>
      </c>
      <c r="E25" s="10" t="s">
        <v>2</v>
      </c>
      <c r="F25" s="10" t="s">
        <v>3</v>
      </c>
      <c r="G25" s="11" t="s">
        <v>4</v>
      </c>
      <c r="H25" s="10" t="s">
        <v>5</v>
      </c>
      <c r="I25" s="30"/>
      <c r="J25" s="31"/>
      <c r="K25" s="31"/>
      <c r="L25" s="31"/>
      <c r="M25" s="16"/>
      <c r="N25" s="31"/>
      <c r="O25" s="29"/>
      <c r="P25" s="42"/>
      <c r="Q25" s="25"/>
    </row>
    <row r="26" spans="1:17" ht="21" x14ac:dyDescent="0.25">
      <c r="A26" s="44"/>
      <c r="B26" s="10" t="s">
        <v>9</v>
      </c>
      <c r="C26" s="12">
        <v>9</v>
      </c>
      <c r="D26" s="5">
        <f>LOOKUP(C26,$J$6:$J$19,$K$6:$K$19)</f>
        <v>76000</v>
      </c>
      <c r="E26" s="5">
        <f>LOOKUP(C26,$J$6:$J$19,$L$6:$L$19)</f>
        <v>65000</v>
      </c>
      <c r="F26" s="6">
        <f>IF((E26&lt;E27),IF(D26&lt;D27,N11,360-N11),IF(D26&lt;D27,180-N11,180+N11))</f>
        <v>236.30993209762693</v>
      </c>
      <c r="G26" s="6">
        <f>IF((F26+$E$3)&lt;360,F26+$E$3,(F26+$E$3)-360)</f>
        <v>240.30993209762693</v>
      </c>
      <c r="H26" s="7">
        <f>SQRT(SUMSQ(($D26-D27),($E26-E27)))</f>
        <v>3605.5512754639894</v>
      </c>
      <c r="I26" s="30"/>
      <c r="J26" s="31"/>
      <c r="K26" s="31"/>
      <c r="L26" s="31"/>
      <c r="M26" s="16"/>
      <c r="N26" s="31"/>
      <c r="O26" s="29"/>
      <c r="P26" s="42"/>
      <c r="Q26" s="25"/>
    </row>
    <row r="27" spans="1:17" ht="21" x14ac:dyDescent="0.25">
      <c r="A27" s="44"/>
      <c r="B27" s="10" t="s">
        <v>10</v>
      </c>
      <c r="C27" s="12">
        <v>8</v>
      </c>
      <c r="D27" s="5">
        <f>LOOKUP(C27,$J$6:$J$19,$K$6:$K$19)</f>
        <v>73000</v>
      </c>
      <c r="E27" s="5">
        <f>LOOKUP(C27,$J$6:$J$19,$L$6:$L$19)</f>
        <v>63000</v>
      </c>
      <c r="F27" s="8"/>
      <c r="G27" s="9"/>
      <c r="H27" s="8"/>
      <c r="I27" s="30"/>
      <c r="J27" s="31"/>
      <c r="K27" s="31"/>
      <c r="L27" s="31"/>
      <c r="M27" s="16"/>
      <c r="N27" s="31"/>
      <c r="O27" s="29"/>
      <c r="P27" s="42"/>
      <c r="Q27" s="25"/>
    </row>
    <row r="28" spans="1:17" x14ac:dyDescent="0.2">
      <c r="A28" s="30"/>
      <c r="B28" s="38"/>
      <c r="C28" s="33"/>
      <c r="D28" s="38"/>
      <c r="E28" s="38"/>
      <c r="F28" s="38"/>
      <c r="G28" s="34"/>
      <c r="H28" s="38"/>
      <c r="I28" s="31"/>
      <c r="J28" s="31"/>
      <c r="K28" s="31"/>
      <c r="L28" s="31"/>
      <c r="M28" s="16"/>
      <c r="N28" s="31"/>
      <c r="O28" s="29"/>
      <c r="P28" s="42"/>
      <c r="Q28" s="25"/>
    </row>
    <row r="29" spans="1:17" x14ac:dyDescent="0.2">
      <c r="A29" s="30"/>
      <c r="B29" s="19"/>
      <c r="C29" s="18"/>
      <c r="D29" s="19"/>
      <c r="E29" s="19"/>
      <c r="F29" s="19"/>
      <c r="G29" s="20"/>
      <c r="H29" s="19"/>
      <c r="I29" s="31"/>
      <c r="J29" s="66" t="s">
        <v>28</v>
      </c>
      <c r="K29" s="66"/>
      <c r="L29" s="67"/>
      <c r="M29" s="16"/>
      <c r="N29" s="31"/>
      <c r="O29" s="29"/>
      <c r="P29" s="42"/>
      <c r="Q29" s="25"/>
    </row>
    <row r="30" spans="1:17" x14ac:dyDescent="0.2">
      <c r="A30" s="30"/>
      <c r="B30" s="19"/>
      <c r="C30" s="18"/>
      <c r="D30" s="19"/>
      <c r="E30" s="19"/>
      <c r="F30" s="19"/>
      <c r="G30" s="20"/>
      <c r="H30" s="19"/>
      <c r="I30" s="31"/>
      <c r="J30" s="66" t="s">
        <v>30</v>
      </c>
      <c r="K30" s="66"/>
      <c r="L30" s="67"/>
      <c r="M30" s="16"/>
      <c r="N30" s="31"/>
      <c r="O30" s="29"/>
      <c r="P30" s="42"/>
      <c r="Q30" s="25"/>
    </row>
    <row r="31" spans="1:17" ht="31" x14ac:dyDescent="0.35">
      <c r="A31" s="30"/>
      <c r="B31" s="62" t="s">
        <v>20</v>
      </c>
      <c r="C31" s="62"/>
      <c r="D31" s="62"/>
      <c r="E31" s="62"/>
      <c r="F31" s="62"/>
      <c r="G31" s="62"/>
      <c r="H31" s="62"/>
      <c r="I31" s="31"/>
      <c r="J31" s="31"/>
      <c r="K31" s="31"/>
      <c r="L31" s="31"/>
      <c r="M31" s="16"/>
      <c r="N31" s="31"/>
      <c r="O31" s="29"/>
      <c r="P31" s="42"/>
      <c r="Q31" s="25"/>
    </row>
    <row r="32" spans="1:17" ht="21" x14ac:dyDescent="0.25">
      <c r="A32" s="44"/>
      <c r="B32" s="55" t="s">
        <v>21</v>
      </c>
      <c r="C32" s="55"/>
      <c r="D32" s="55"/>
      <c r="E32" s="55" t="s">
        <v>22</v>
      </c>
      <c r="F32" s="55"/>
      <c r="G32" s="56" t="s">
        <v>23</v>
      </c>
      <c r="H32" s="69"/>
      <c r="I32" s="30"/>
      <c r="J32" s="31"/>
      <c r="K32" s="31"/>
      <c r="L32" s="31"/>
      <c r="M32" s="16"/>
      <c r="N32" s="31"/>
      <c r="O32" s="29"/>
      <c r="P32" s="42"/>
      <c r="Q32" s="25"/>
    </row>
    <row r="33" spans="1:17" x14ac:dyDescent="0.2">
      <c r="A33" s="44"/>
      <c r="B33" s="57">
        <v>67</v>
      </c>
      <c r="C33" s="57"/>
      <c r="D33" s="57"/>
      <c r="E33" s="57">
        <v>135</v>
      </c>
      <c r="F33" s="57"/>
      <c r="G33" s="60">
        <f>SUM(E33/N33)</f>
        <v>90.449999999999989</v>
      </c>
      <c r="H33" s="61"/>
      <c r="I33" s="30"/>
      <c r="J33" s="31"/>
      <c r="K33" s="31"/>
      <c r="L33" s="31"/>
      <c r="M33" s="16"/>
      <c r="N33" s="31">
        <f>SUM(100/B33)</f>
        <v>1.4925373134328359</v>
      </c>
      <c r="O33" s="29"/>
      <c r="P33" s="42"/>
      <c r="Q33" s="25"/>
    </row>
    <row r="34" spans="1:17" x14ac:dyDescent="0.2">
      <c r="A34" s="30"/>
      <c r="B34" s="38"/>
      <c r="C34" s="33"/>
      <c r="D34" s="38"/>
      <c r="E34" s="38"/>
      <c r="F34" s="38"/>
      <c r="G34" s="34"/>
      <c r="H34" s="38"/>
      <c r="I34" s="31"/>
      <c r="J34" s="31"/>
      <c r="K34" s="31"/>
      <c r="L34" s="31"/>
      <c r="M34" s="16"/>
      <c r="N34" s="31"/>
      <c r="O34" s="29"/>
      <c r="P34" s="42"/>
      <c r="Q34" s="25"/>
    </row>
    <row r="35" spans="1:17" x14ac:dyDescent="0.2">
      <c r="A35" s="30"/>
      <c r="B35" s="19"/>
      <c r="C35" s="18"/>
      <c r="D35" s="19"/>
      <c r="E35" s="19"/>
      <c r="F35" s="19"/>
      <c r="G35" s="20"/>
      <c r="H35" s="19"/>
      <c r="I35" s="31"/>
      <c r="J35" s="31"/>
      <c r="K35" s="31"/>
      <c r="L35" s="31"/>
      <c r="M35" s="16"/>
      <c r="N35" s="31"/>
      <c r="O35" s="29"/>
      <c r="P35" s="42"/>
      <c r="Q35" s="25"/>
    </row>
    <row r="36" spans="1:17" ht="31" x14ac:dyDescent="0.35">
      <c r="A36" s="30"/>
      <c r="B36" s="62" t="s">
        <v>24</v>
      </c>
      <c r="C36" s="62"/>
      <c r="D36" s="62"/>
      <c r="E36" s="62"/>
      <c r="F36" s="62"/>
      <c r="G36" s="62"/>
      <c r="H36" s="62"/>
      <c r="I36" s="31"/>
      <c r="J36" s="31"/>
      <c r="K36" s="31"/>
      <c r="L36" s="31"/>
      <c r="M36" s="16"/>
      <c r="N36" s="31"/>
      <c r="O36" s="29"/>
      <c r="P36" s="42"/>
      <c r="Q36" s="25"/>
    </row>
    <row r="37" spans="1:17" ht="21" x14ac:dyDescent="0.25">
      <c r="A37" s="44"/>
      <c r="B37" s="55" t="s">
        <v>27</v>
      </c>
      <c r="C37" s="55"/>
      <c r="D37" s="55"/>
      <c r="E37" s="55"/>
      <c r="F37" s="56" t="s">
        <v>25</v>
      </c>
      <c r="G37" s="56"/>
      <c r="H37" s="10" t="s">
        <v>26</v>
      </c>
      <c r="I37" s="31"/>
      <c r="J37" s="31"/>
      <c r="K37" s="31"/>
      <c r="L37" s="31"/>
      <c r="M37" s="16"/>
      <c r="N37" s="31"/>
      <c r="O37" s="29"/>
      <c r="P37" s="42"/>
      <c r="Q37" s="25"/>
    </row>
    <row r="38" spans="1:17" x14ac:dyDescent="0.2">
      <c r="A38" s="44"/>
      <c r="B38" s="57">
        <v>2</v>
      </c>
      <c r="C38" s="57"/>
      <c r="D38" s="57"/>
      <c r="E38" s="57"/>
      <c r="F38" s="58">
        <v>400</v>
      </c>
      <c r="G38" s="59"/>
      <c r="H38" s="35">
        <f>SUM(P38*F38*2)</f>
        <v>13.96192514982681</v>
      </c>
      <c r="I38" s="31"/>
      <c r="J38" s="31"/>
      <c r="K38" s="31"/>
      <c r="L38" s="31"/>
      <c r="M38" s="16"/>
      <c r="N38" s="31">
        <f>SUM(B38/2)</f>
        <v>1</v>
      </c>
      <c r="O38" s="29">
        <f>RADIANS(N38)</f>
        <v>1.7453292519943295E-2</v>
      </c>
      <c r="P38" s="42">
        <f>SIN(O38)</f>
        <v>1.7452406437283512E-2</v>
      </c>
      <c r="Q38" s="25"/>
    </row>
    <row r="39" spans="1:17" x14ac:dyDescent="0.2">
      <c r="A39" s="44"/>
      <c r="B39" s="49" t="s">
        <v>29</v>
      </c>
      <c r="C39" s="50"/>
      <c r="D39" s="50"/>
      <c r="E39" s="50"/>
      <c r="F39" s="50"/>
      <c r="G39" s="50"/>
      <c r="H39" s="51"/>
      <c r="I39" s="31"/>
      <c r="J39" s="31"/>
      <c r="K39" s="31"/>
      <c r="L39" s="31"/>
      <c r="M39" s="16"/>
      <c r="N39" s="31"/>
      <c r="O39" s="29"/>
      <c r="P39" s="42"/>
      <c r="Q39" s="25"/>
    </row>
    <row r="40" spans="1:17" x14ac:dyDescent="0.2">
      <c r="A40" s="44"/>
      <c r="B40" s="52" t="s">
        <v>31</v>
      </c>
      <c r="C40" s="53"/>
      <c r="D40" s="53"/>
      <c r="E40" s="53"/>
      <c r="F40" s="53"/>
      <c r="G40" s="53"/>
      <c r="H40" s="54"/>
      <c r="I40" s="31"/>
      <c r="J40" s="31"/>
      <c r="K40" s="31"/>
      <c r="L40" s="31"/>
      <c r="M40" s="16"/>
      <c r="N40" s="31"/>
      <c r="O40" s="29"/>
      <c r="P40" s="42"/>
      <c r="Q40" s="25"/>
    </row>
    <row r="41" spans="1:17" ht="32" customHeight="1" x14ac:dyDescent="0.2">
      <c r="A41" s="45"/>
      <c r="B41" s="39"/>
      <c r="C41" s="22"/>
      <c r="D41" s="23"/>
      <c r="E41" s="23"/>
      <c r="F41" s="23"/>
      <c r="G41" s="24"/>
      <c r="H41" s="23"/>
      <c r="I41" s="27"/>
      <c r="J41" s="27"/>
      <c r="K41" s="27"/>
      <c r="L41" s="27"/>
      <c r="M41" s="21"/>
      <c r="N41" s="27"/>
      <c r="O41" s="28"/>
      <c r="P41" s="43"/>
      <c r="Q41" s="25"/>
    </row>
  </sheetData>
  <sheetProtection algorithmName="SHA-512" hashValue="yjJp0AdxEcpoDcREE6Cb6MbYRs7Mc6WiI7TohgrYGG6H1dR9cplCEs8XiYxJBgsqcNPdNZaiDELuusDyR/1k9Q==" saltValue="2oT8QXwAY0u/abnKWniNrw==" spinCount="100000" sheet="1" objects="1" scenarios="1" selectLockedCells="1"/>
  <mergeCells count="22">
    <mergeCell ref="J4:L4"/>
    <mergeCell ref="F3:H3"/>
    <mergeCell ref="B1:H1"/>
    <mergeCell ref="B31:H31"/>
    <mergeCell ref="B32:D32"/>
    <mergeCell ref="E32:F32"/>
    <mergeCell ref="G32:H32"/>
    <mergeCell ref="C3:D3"/>
    <mergeCell ref="B33:D33"/>
    <mergeCell ref="E33:F33"/>
    <mergeCell ref="G33:H33"/>
    <mergeCell ref="B36:H36"/>
    <mergeCell ref="J17:L17"/>
    <mergeCell ref="J18:L18"/>
    <mergeCell ref="J29:L29"/>
    <mergeCell ref="J30:L30"/>
    <mergeCell ref="B39:H39"/>
    <mergeCell ref="B40:H40"/>
    <mergeCell ref="B37:E37"/>
    <mergeCell ref="F37:G37"/>
    <mergeCell ref="B38:E38"/>
    <mergeCell ref="F38:G38"/>
  </mergeCells>
  <hyperlinks>
    <hyperlink ref="J18" r:id="rId1" xr:uid="{95A6F377-EB6D-6F49-9DB5-F74D32303A6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Office</dc:creator>
  <cp:lastModifiedBy>Home Office</cp:lastModifiedBy>
  <dcterms:created xsi:type="dcterms:W3CDTF">2019-11-18T03:28:17Z</dcterms:created>
  <dcterms:modified xsi:type="dcterms:W3CDTF">2019-11-18T23:31:37Z</dcterms:modified>
</cp:coreProperties>
</file>